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<sst xmlns="http://schemas.openxmlformats.org/spreadsheetml/2006/main" count="76" uniqueCount="38">
  <si>
    <t xml:space="preserve"> Всего</t>
  </si>
  <si>
    <t>в т.ч. по приборам учета</t>
  </si>
  <si>
    <t>расчетным путем</t>
  </si>
  <si>
    <t>Адыге-Хабль</t>
  </si>
  <si>
    <t>Кавказский</t>
  </si>
  <si>
    <t>Октябрьский</t>
  </si>
  <si>
    <t>Правокубанский</t>
  </si>
  <si>
    <t>Ударный</t>
  </si>
  <si>
    <t>Хабез</t>
  </si>
  <si>
    <t>Учкекен</t>
  </si>
  <si>
    <t>Эркен-Шахар</t>
  </si>
  <si>
    <t>Преградная</t>
  </si>
  <si>
    <t>Теберда</t>
  </si>
  <si>
    <t>Домбай</t>
  </si>
  <si>
    <t>Медногорский</t>
  </si>
  <si>
    <t>Уруп</t>
  </si>
  <si>
    <t>Московский</t>
  </si>
  <si>
    <t>Итого:</t>
  </si>
  <si>
    <r>
      <t xml:space="preserve">Начальник энергосбыта                                                                             </t>
    </r>
    <r>
      <rPr>
        <sz val="12"/>
        <color indexed="8"/>
        <rFont val="Arial Cyr"/>
        <family val="1"/>
      </rPr>
      <t>Хубиев А.У.</t>
    </r>
  </si>
  <si>
    <t xml:space="preserve">                                                               Госсектор </t>
  </si>
  <si>
    <t xml:space="preserve">ПЛАН на дек </t>
  </si>
  <si>
    <t>ПЛАН с уч откл.</t>
  </si>
  <si>
    <t>Факт</t>
  </si>
  <si>
    <t>Факт год</t>
  </si>
  <si>
    <t>Хабез, всего</t>
  </si>
  <si>
    <t>в т.ч. центр. Кот.</t>
  </si>
  <si>
    <t>ЦРБ</t>
  </si>
  <si>
    <t>Учкекен, всего</t>
  </si>
  <si>
    <t>котельная № 2</t>
  </si>
  <si>
    <t>Калеж</t>
  </si>
  <si>
    <t>Эркин-Шахар</t>
  </si>
  <si>
    <t>Теберда, всего</t>
  </si>
  <si>
    <t>южная</t>
  </si>
  <si>
    <t>заповедник</t>
  </si>
  <si>
    <t>МедногоскийТУ</t>
  </si>
  <si>
    <t>в т.ч. Медногорск</t>
  </si>
  <si>
    <r>
      <t xml:space="preserve">                                                                 </t>
    </r>
    <r>
      <rPr>
        <b/>
        <i/>
        <sz val="14"/>
        <rFont val="Arial Cyr"/>
        <family val="2"/>
      </rPr>
      <t>Население</t>
    </r>
  </si>
  <si>
    <t>Объем  тепловой энергии, отпускаемой потребителям, по договорам,заключенным в рамках осуществления регулируемых видов деятельности, в том числе определенном по приборам учета  и расчетным путем (нормативам потребления коммунальных услуг)
 за 2017 г. (тыс. Гкал.)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</si>
</sst>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2"/>
      <color indexed="8"/>
      <name val="Arial Cyr"/>
      <family val="1"/>
    </font>
    <font>
      <b/>
      <i/>
      <sz val="14"/>
      <name val="Arial Cyr"/>
      <family val="2"/>
    </font>
    <font>
      <sz val="18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164" fontId="22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2" fontId="27" fillId="0" borderId="10" xfId="0" applyNumberFormat="1" applyFont="1" applyBorder="1" applyAlignment="1">
      <alignment/>
    </xf>
    <xf numFmtId="1" fontId="27" fillId="0" borderId="1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19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22" fillId="0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19.75390625" style="0" customWidth="1"/>
    <col min="2" max="2" width="15.25390625" style="0" customWidth="1"/>
    <col min="3" max="3" width="27.25390625" style="0" customWidth="1"/>
    <col min="4" max="4" width="25.00390625" style="0" customWidth="1"/>
    <col min="5" max="5" width="14.375" style="0" customWidth="1"/>
    <col min="8" max="8" width="10.25390625" style="0" customWidth="1"/>
  </cols>
  <sheetData>
    <row r="1" spans="1:5" ht="73.5" customHeight="1">
      <c r="A1" s="1"/>
      <c r="B1" s="1"/>
      <c r="C1" s="1"/>
      <c r="D1" s="1"/>
      <c r="E1" s="2"/>
    </row>
    <row r="2" spans="1:5" ht="73.5" customHeight="1">
      <c r="A2" s="1"/>
      <c r="B2" s="1"/>
      <c r="C2" s="1"/>
      <c r="D2" s="1"/>
      <c r="E2" s="2"/>
    </row>
    <row r="3" spans="1:5" ht="103.5" customHeight="1">
      <c r="A3" s="17" t="s">
        <v>37</v>
      </c>
      <c r="B3" s="17"/>
      <c r="C3" s="17"/>
      <c r="D3" s="17"/>
      <c r="E3" s="2"/>
    </row>
    <row r="4" spans="1:4" ht="42.75" customHeight="1">
      <c r="A4" s="3"/>
      <c r="B4" s="4" t="s">
        <v>0</v>
      </c>
      <c r="C4" s="4" t="s">
        <v>1</v>
      </c>
      <c r="D4" s="4" t="s">
        <v>2</v>
      </c>
    </row>
    <row r="5" spans="1:7" ht="15.75">
      <c r="A5" s="3" t="s">
        <v>3</v>
      </c>
      <c r="B5" s="5">
        <f aca="true" t="shared" si="0" ref="B5:B18">C5+D5</f>
        <v>8.735829</v>
      </c>
      <c r="C5" s="5">
        <v>2.548452</v>
      </c>
      <c r="D5" s="5">
        <v>6.187377000000001</v>
      </c>
      <c r="G5" s="6"/>
    </row>
    <row r="6" spans="1:4" ht="15.75">
      <c r="A6" s="3" t="s">
        <v>4</v>
      </c>
      <c r="B6" s="5">
        <f t="shared" si="0"/>
        <v>17.250687</v>
      </c>
      <c r="C6" s="5">
        <v>3.0499929999999997</v>
      </c>
      <c r="D6" s="5">
        <v>14.200694</v>
      </c>
    </row>
    <row r="7" spans="1:4" ht="15.75">
      <c r="A7" s="3" t="s">
        <v>5</v>
      </c>
      <c r="B7" s="5">
        <f t="shared" si="0"/>
        <v>1.580294</v>
      </c>
      <c r="C7" s="5">
        <v>0</v>
      </c>
      <c r="D7" s="5">
        <v>1.580294</v>
      </c>
    </row>
    <row r="8" spans="1:4" ht="15.75">
      <c r="A8" s="3" t="s">
        <v>6</v>
      </c>
      <c r="B8" s="5">
        <f t="shared" si="0"/>
        <v>16.356488</v>
      </c>
      <c r="C8" s="5">
        <v>0.874224</v>
      </c>
      <c r="D8" s="5">
        <v>15.482263999999999</v>
      </c>
    </row>
    <row r="9" spans="1:4" ht="15.75">
      <c r="A9" s="3" t="s">
        <v>7</v>
      </c>
      <c r="B9" s="5">
        <f t="shared" si="0"/>
        <v>6.289594</v>
      </c>
      <c r="C9" s="5">
        <v>0.783037</v>
      </c>
      <c r="D9" s="5">
        <v>5.506557</v>
      </c>
    </row>
    <row r="10" spans="1:4" ht="15.75">
      <c r="A10" s="3" t="s">
        <v>8</v>
      </c>
      <c r="B10" s="5">
        <f t="shared" si="0"/>
        <v>6.735026</v>
      </c>
      <c r="C10" s="5">
        <v>1.143441</v>
      </c>
      <c r="D10" s="5">
        <v>5.591585</v>
      </c>
    </row>
    <row r="11" spans="1:4" ht="15.75">
      <c r="A11" s="3" t="s">
        <v>9</v>
      </c>
      <c r="B11" s="5">
        <f t="shared" si="0"/>
        <v>14.710584</v>
      </c>
      <c r="C11" s="5">
        <v>2.09328</v>
      </c>
      <c r="D11" s="5">
        <v>12.617304</v>
      </c>
    </row>
    <row r="12" spans="1:4" ht="15.75">
      <c r="A12" s="3" t="s">
        <v>10</v>
      </c>
      <c r="B12" s="5">
        <f t="shared" si="0"/>
        <v>5.142607</v>
      </c>
      <c r="C12" s="5">
        <v>1.029105</v>
      </c>
      <c r="D12" s="5">
        <v>4.113502</v>
      </c>
    </row>
    <row r="13" spans="1:4" ht="15.75">
      <c r="A13" s="3" t="s">
        <v>11</v>
      </c>
      <c r="B13" s="5">
        <f t="shared" si="0"/>
        <v>5.735004</v>
      </c>
      <c r="C13" s="5">
        <v>1.158192</v>
      </c>
      <c r="D13" s="5">
        <v>4.576812</v>
      </c>
    </row>
    <row r="14" spans="1:4" ht="15.75">
      <c r="A14" s="3" t="s">
        <v>12</v>
      </c>
      <c r="B14" s="5">
        <f t="shared" si="0"/>
        <v>21.248255999999998</v>
      </c>
      <c r="C14" s="5">
        <v>2.0890500000000003</v>
      </c>
      <c r="D14" s="5">
        <v>19.159205999999998</v>
      </c>
    </row>
    <row r="15" spans="1:4" ht="15.75">
      <c r="A15" s="3" t="s">
        <v>13</v>
      </c>
      <c r="B15" s="5">
        <f t="shared" si="0"/>
        <v>5.428358</v>
      </c>
      <c r="C15" s="5">
        <v>0.864853</v>
      </c>
      <c r="D15" s="5">
        <v>4.563505</v>
      </c>
    </row>
    <row r="16" spans="1:4" ht="15.75">
      <c r="A16" s="3" t="s">
        <v>14</v>
      </c>
      <c r="B16" s="5">
        <f t="shared" si="0"/>
        <v>25.557460000000003</v>
      </c>
      <c r="C16" s="5">
        <v>4.118844</v>
      </c>
      <c r="D16" s="5">
        <v>21.438616000000003</v>
      </c>
    </row>
    <row r="17" spans="1:4" ht="15.75">
      <c r="A17" s="3" t="s">
        <v>15</v>
      </c>
      <c r="B17" s="5">
        <f t="shared" si="0"/>
        <v>2.2906709999999997</v>
      </c>
      <c r="C17" s="5">
        <v>0.19873400000000002</v>
      </c>
      <c r="D17" s="5">
        <v>2.0919369999999997</v>
      </c>
    </row>
    <row r="18" spans="1:4" ht="15.75">
      <c r="A18" s="3" t="s">
        <v>16</v>
      </c>
      <c r="B18" s="5">
        <f t="shared" si="0"/>
        <v>43.449264</v>
      </c>
      <c r="C18" s="5">
        <v>6.483382</v>
      </c>
      <c r="D18" s="5">
        <v>36.965882</v>
      </c>
    </row>
    <row r="19" spans="1:4" ht="15.75">
      <c r="A19" s="3" t="s">
        <v>17</v>
      </c>
      <c r="B19" s="5">
        <f>SUM(B5,B6,B7,B8,B9,B10,B11,B12,B13,B14,B15,B16,B17,B18)</f>
        <v>180.510122</v>
      </c>
      <c r="C19" s="5">
        <f>SUM(C5,C6,C7,C8,C9,C10,C11,C12,C13,C14,C15,C16,C17,C18)</f>
        <v>26.434587</v>
      </c>
      <c r="D19" s="5">
        <f>SUM(D5,D6,D7,D8,D9,D10,D11,D12,D13,D14,D15,D16,D17,D18)</f>
        <v>154.075535</v>
      </c>
    </row>
    <row r="21" ht="15.75">
      <c r="C21" s="20"/>
    </row>
    <row r="23" spans="1:4" ht="15">
      <c r="A23" s="7"/>
      <c r="B23" s="7"/>
      <c r="C23" s="7"/>
      <c r="D23" s="7"/>
    </row>
    <row r="24" spans="1:4" ht="15">
      <c r="A24" s="8" t="s">
        <v>18</v>
      </c>
      <c r="B24" s="8"/>
      <c r="C24" s="8"/>
      <c r="D24" s="8"/>
    </row>
  </sheetData>
  <sheetProtection/>
  <mergeCells count="1">
    <mergeCell ref="A3:D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23.625" style="0" customWidth="1"/>
    <col min="2" max="2" width="14.125" style="0" customWidth="1"/>
    <col min="3" max="3" width="16.625" style="0" customWidth="1"/>
    <col min="4" max="5" width="14.375" style="0" customWidth="1"/>
  </cols>
  <sheetData>
    <row r="1" spans="1:4" ht="33" customHeight="1">
      <c r="A1" s="18" t="s">
        <v>19</v>
      </c>
      <c r="B1" s="18"/>
      <c r="C1" s="18"/>
      <c r="D1" s="18"/>
    </row>
    <row r="2" spans="1:5" ht="23.25">
      <c r="A2" s="9"/>
      <c r="B2" s="10" t="s">
        <v>20</v>
      </c>
      <c r="C2" s="10" t="s">
        <v>21</v>
      </c>
      <c r="D2" s="11" t="s">
        <v>22</v>
      </c>
      <c r="E2" s="12" t="s">
        <v>23</v>
      </c>
    </row>
    <row r="3" spans="1:5" ht="23.25">
      <c r="A3" s="13" t="s">
        <v>3</v>
      </c>
      <c r="B3" s="9">
        <f>90.8+695.15</f>
        <v>785.9499999999999</v>
      </c>
      <c r="C3" s="9">
        <v>779.23</v>
      </c>
      <c r="D3" s="9">
        <f>694.69-0.62</f>
        <v>694.07</v>
      </c>
      <c r="E3" s="9">
        <f>3114.77+D3</f>
        <v>3808.84</v>
      </c>
    </row>
    <row r="4" spans="1:5" ht="23.25">
      <c r="A4" s="13" t="s">
        <v>4</v>
      </c>
      <c r="B4" s="9">
        <f>28.01+872.56</f>
        <v>900.5699999999999</v>
      </c>
      <c r="C4" s="9">
        <v>961.89</v>
      </c>
      <c r="D4" s="9">
        <f>337.78+30.79</f>
        <v>368.57</v>
      </c>
      <c r="E4" s="9">
        <f>3213.91+D4</f>
        <v>3582.48</v>
      </c>
    </row>
    <row r="5" spans="1:5" ht="23.25">
      <c r="A5" s="13" t="s">
        <v>5</v>
      </c>
      <c r="B5" s="9">
        <f>2.06+18.11</f>
        <v>20.169999999999998</v>
      </c>
      <c r="C5" s="9">
        <v>13.32</v>
      </c>
      <c r="D5" s="9">
        <v>5.31</v>
      </c>
      <c r="E5" s="9">
        <f>62.4+D5</f>
        <v>67.71</v>
      </c>
    </row>
    <row r="6" spans="1:5" ht="23.25">
      <c r="A6" s="13" t="s">
        <v>6</v>
      </c>
      <c r="B6" s="9">
        <f>17.84+341.15</f>
        <v>358.98999999999995</v>
      </c>
      <c r="C6" s="9">
        <v>358.99</v>
      </c>
      <c r="D6" s="14">
        <f>260.23+0.65</f>
        <v>260.88</v>
      </c>
      <c r="E6" s="14">
        <f>1136.33+D6</f>
        <v>1397.21</v>
      </c>
    </row>
    <row r="7" spans="1:5" ht="23.25">
      <c r="A7" s="13" t="s">
        <v>7</v>
      </c>
      <c r="B7" s="9">
        <f>137.87+207.9</f>
        <v>345.77</v>
      </c>
      <c r="C7" s="9">
        <v>320.71</v>
      </c>
      <c r="D7" s="14">
        <f>153.78+0.23</f>
        <v>154.01</v>
      </c>
      <c r="E7" s="14">
        <f>1178.59+D7</f>
        <v>1332.6</v>
      </c>
    </row>
    <row r="8" spans="1:5" ht="23.25">
      <c r="A8" s="13" t="s">
        <v>24</v>
      </c>
      <c r="B8" s="9">
        <f>SUM(B9:B10)</f>
        <v>804.52</v>
      </c>
      <c r="C8" s="9">
        <f>SUM(C9:C10)</f>
        <v>613.32</v>
      </c>
      <c r="D8" s="9">
        <f>SUM(D9:D10)</f>
        <v>489.5</v>
      </c>
      <c r="E8" s="9">
        <f>3528.25+D8</f>
        <v>4017.75</v>
      </c>
    </row>
    <row r="9" spans="1:5" ht="23.25">
      <c r="A9" s="9" t="s">
        <v>25</v>
      </c>
      <c r="B9" s="9">
        <f>26.18+587.14</f>
        <v>613.3199999999999</v>
      </c>
      <c r="C9" s="9">
        <v>613.32</v>
      </c>
      <c r="D9" s="9">
        <v>489.5</v>
      </c>
      <c r="E9" s="9">
        <f>3528.25+D9</f>
        <v>4017.75</v>
      </c>
    </row>
    <row r="10" spans="1:5" ht="23.25">
      <c r="A10" s="9" t="s">
        <v>26</v>
      </c>
      <c r="B10" s="9">
        <v>191.2</v>
      </c>
      <c r="C10" s="9">
        <v>0</v>
      </c>
      <c r="D10" s="9">
        <v>0</v>
      </c>
      <c r="E10" s="9">
        <v>0</v>
      </c>
    </row>
    <row r="11" spans="1:5" ht="23.25">
      <c r="A11" s="13" t="s">
        <v>27</v>
      </c>
      <c r="B11" s="9">
        <f>SUM(B12:B14)</f>
        <v>648.21</v>
      </c>
      <c r="C11" s="9">
        <f>SUM(C12:C14)</f>
        <v>648.21</v>
      </c>
      <c r="D11" s="9">
        <f>SUM(D12:D14)</f>
        <v>341.27</v>
      </c>
      <c r="E11" s="9">
        <f>1723.8+D11</f>
        <v>2065.0699999999997</v>
      </c>
    </row>
    <row r="12" spans="1:5" ht="23.25">
      <c r="A12" s="9" t="s">
        <v>25</v>
      </c>
      <c r="B12" s="9">
        <f>2.23+524.54</f>
        <v>526.77</v>
      </c>
      <c r="C12" s="9">
        <v>526.77</v>
      </c>
      <c r="D12" s="9">
        <v>283.5</v>
      </c>
      <c r="E12" s="9"/>
    </row>
    <row r="13" spans="1:5" ht="23.25">
      <c r="A13" s="9" t="s">
        <v>28</v>
      </c>
      <c r="B13" s="9">
        <f>85.3+36.14</f>
        <v>121.44</v>
      </c>
      <c r="C13" s="9">
        <v>121.44</v>
      </c>
      <c r="D13" s="9">
        <v>57.77</v>
      </c>
      <c r="E13" s="9"/>
    </row>
    <row r="14" spans="1:5" ht="23.25">
      <c r="A14" s="9" t="s">
        <v>29</v>
      </c>
      <c r="B14" s="9">
        <v>0</v>
      </c>
      <c r="C14" s="9">
        <v>0</v>
      </c>
      <c r="D14" s="9">
        <v>0</v>
      </c>
      <c r="E14" s="9">
        <v>0</v>
      </c>
    </row>
    <row r="15" spans="1:5" ht="23.25">
      <c r="A15" s="13" t="s">
        <v>30</v>
      </c>
      <c r="B15" s="9">
        <f>19.02+149</f>
        <v>168.02</v>
      </c>
      <c r="C15" s="9">
        <v>168.02</v>
      </c>
      <c r="D15" s="9">
        <v>141.41</v>
      </c>
      <c r="E15" s="9">
        <f>776.76+D15</f>
        <v>918.17</v>
      </c>
    </row>
    <row r="16" spans="1:5" ht="23.25">
      <c r="A16" s="13" t="s">
        <v>11</v>
      </c>
      <c r="B16" s="9">
        <f>58.84+470.56</f>
        <v>529.4</v>
      </c>
      <c r="C16" s="9">
        <v>335.85</v>
      </c>
      <c r="D16" s="9">
        <v>277.63</v>
      </c>
      <c r="E16" s="9">
        <f>1281.61+D16</f>
        <v>1559.2399999999998</v>
      </c>
    </row>
    <row r="17" spans="1:5" ht="23.25">
      <c r="A17" s="13" t="s">
        <v>31</v>
      </c>
      <c r="B17" s="9">
        <f>SUM(B18:B20)</f>
        <v>929.7</v>
      </c>
      <c r="C17" s="9">
        <f>SUM(C18:C20)</f>
        <v>929.6999999999999</v>
      </c>
      <c r="D17" s="9">
        <f>SUM(D18:D20)</f>
        <v>938.7099999999999</v>
      </c>
      <c r="E17" s="9">
        <f>4410.67+D17</f>
        <v>5349.38</v>
      </c>
    </row>
    <row r="18" spans="1:5" ht="23.25">
      <c r="A18" s="9" t="s">
        <v>25</v>
      </c>
      <c r="B18" s="9">
        <f>1.96+767.59</f>
        <v>769.5500000000001</v>
      </c>
      <c r="C18" s="9">
        <v>769.55</v>
      </c>
      <c r="D18" s="9">
        <v>821.16</v>
      </c>
      <c r="E18" s="9"/>
    </row>
    <row r="19" spans="1:5" ht="23.25">
      <c r="A19" s="9" t="s">
        <v>32</v>
      </c>
      <c r="B19" s="9">
        <f>37.48+122.67</f>
        <v>160.15</v>
      </c>
      <c r="C19" s="9">
        <v>160.15</v>
      </c>
      <c r="D19" s="9">
        <v>117.55</v>
      </c>
      <c r="E19" s="9"/>
    </row>
    <row r="20" spans="1:5" ht="23.25">
      <c r="A20" s="9" t="s">
        <v>33</v>
      </c>
      <c r="B20" s="9">
        <f>0</f>
        <v>0</v>
      </c>
      <c r="C20" s="15">
        <v>0</v>
      </c>
      <c r="D20" s="15">
        <v>0</v>
      </c>
      <c r="E20" s="15">
        <v>0</v>
      </c>
    </row>
    <row r="21" spans="1:5" ht="23.25">
      <c r="A21" s="13" t="s">
        <v>13</v>
      </c>
      <c r="B21" s="9">
        <f>27.7+49.44</f>
        <v>77.14</v>
      </c>
      <c r="C21" s="9">
        <v>77.14</v>
      </c>
      <c r="D21" s="9">
        <v>33.75</v>
      </c>
      <c r="E21" s="9">
        <f>202.94+D21</f>
        <v>236.69</v>
      </c>
    </row>
    <row r="22" spans="1:5" ht="23.25">
      <c r="A22" s="13" t="s">
        <v>34</v>
      </c>
      <c r="B22" s="9">
        <f>SUM(B23:B24)</f>
        <v>620.89</v>
      </c>
      <c r="C22" s="9">
        <f>SUM(C23:C24)</f>
        <v>596.5699999999999</v>
      </c>
      <c r="D22" s="9">
        <f>SUM(D23:D24)</f>
        <v>494.4</v>
      </c>
      <c r="E22" s="9">
        <f>SUM(E23:E24)</f>
        <v>2649</v>
      </c>
    </row>
    <row r="23" spans="1:5" ht="23.25">
      <c r="A23" s="9" t="s">
        <v>35</v>
      </c>
      <c r="B23" s="9">
        <f>34.46+482.08</f>
        <v>516.54</v>
      </c>
      <c r="C23" s="9">
        <v>519.26</v>
      </c>
      <c r="D23" s="9">
        <f>416.96+0.61</f>
        <v>417.57</v>
      </c>
      <c r="E23" s="9">
        <f>1836.28+D23</f>
        <v>2253.85</v>
      </c>
    </row>
    <row r="24" spans="1:5" ht="23.25">
      <c r="A24" s="9" t="s">
        <v>15</v>
      </c>
      <c r="B24" s="9">
        <f>3.69+100.66</f>
        <v>104.35</v>
      </c>
      <c r="C24" s="9">
        <v>77.31</v>
      </c>
      <c r="D24" s="9">
        <f>77.31-0.48</f>
        <v>76.83</v>
      </c>
      <c r="E24" s="9">
        <f>318.32+D24</f>
        <v>395.15</v>
      </c>
    </row>
    <row r="25" spans="1:5" ht="23.25">
      <c r="A25" s="13" t="s">
        <v>17</v>
      </c>
      <c r="B25" s="9">
        <f>SUM(B3,B4,B5,B6,B7,B8,B11,B15,B16,B17,B21,B22)</f>
        <v>6189.33</v>
      </c>
      <c r="C25" s="9">
        <f>SUM(C3,C4,C5,C6,C7,C8,C11,C15,C16,C17,C21,C22)</f>
        <v>5802.95</v>
      </c>
      <c r="D25" s="9">
        <f>SUM(D3,D4,D5,D6,D7,D8,D11,D15,D16,D17,D21,D22)</f>
        <v>4199.509999999999</v>
      </c>
      <c r="E25" s="9">
        <f>SUM(E3,E4,E5,E6,E7,E8,E11,E15,E16,E17,E21,E22)</f>
        <v>26984.14</v>
      </c>
    </row>
    <row r="26" spans="1:2" ht="22.5">
      <c r="A26" s="16"/>
      <c r="B26" s="16"/>
    </row>
  </sheetData>
  <sheetProtection/>
  <mergeCells count="1">
    <mergeCell ref="A1:D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22.125" style="0" customWidth="1"/>
    <col min="2" max="2" width="14.125" style="0" customWidth="1"/>
    <col min="3" max="3" width="15.00390625" style="0" customWidth="1"/>
    <col min="4" max="4" width="14.625" style="0" customWidth="1"/>
    <col min="5" max="5" width="15.125" style="0" customWidth="1"/>
  </cols>
  <sheetData>
    <row r="1" spans="1:3" ht="27" customHeight="1">
      <c r="A1" s="19" t="s">
        <v>36</v>
      </c>
      <c r="B1" s="19"/>
      <c r="C1" s="19"/>
    </row>
    <row r="2" spans="1:5" ht="23.25">
      <c r="A2" s="9"/>
      <c r="B2" s="10" t="s">
        <v>20</v>
      </c>
      <c r="C2" s="10" t="s">
        <v>21</v>
      </c>
      <c r="D2" s="11" t="s">
        <v>22</v>
      </c>
      <c r="E2" s="12" t="s">
        <v>23</v>
      </c>
    </row>
    <row r="3" spans="1:5" ht="23.25">
      <c r="A3" s="13" t="s">
        <v>3</v>
      </c>
      <c r="B3" s="9">
        <v>701.97</v>
      </c>
      <c r="C3" s="9">
        <v>701.97</v>
      </c>
      <c r="D3" s="14">
        <f>488.64-0.01</f>
        <v>488.63</v>
      </c>
      <c r="E3" s="9">
        <f>3013.03+D3</f>
        <v>3501.6600000000003</v>
      </c>
    </row>
    <row r="4" spans="1:5" ht="23.25">
      <c r="A4" s="13" t="s">
        <v>4</v>
      </c>
      <c r="B4" s="9">
        <v>2919.34</v>
      </c>
      <c r="C4" s="9">
        <v>2919.34</v>
      </c>
      <c r="D4" s="9">
        <f>1199.36-0.01</f>
        <v>1199.35</v>
      </c>
      <c r="E4" s="9">
        <f>11948.38+D4</f>
        <v>13147.73</v>
      </c>
    </row>
    <row r="5" spans="1:5" ht="23.25">
      <c r="A5" s="13" t="s">
        <v>5</v>
      </c>
      <c r="B5" s="9">
        <v>390.32</v>
      </c>
      <c r="C5" s="9">
        <v>390.32</v>
      </c>
      <c r="D5" s="9">
        <v>237.16</v>
      </c>
      <c r="E5" s="9">
        <f>1556.15+D5</f>
        <v>1793.3100000000002</v>
      </c>
    </row>
    <row r="6" spans="1:5" ht="23.25">
      <c r="A6" s="13" t="s">
        <v>6</v>
      </c>
      <c r="B6" s="9">
        <f>3055.15</f>
        <v>3055.15</v>
      </c>
      <c r="C6" s="9">
        <f>3055.15</f>
        <v>3055.15</v>
      </c>
      <c r="D6" s="14">
        <f>2276.12+0.01</f>
        <v>2276.13</v>
      </c>
      <c r="E6" s="14">
        <f>10909.02+D6</f>
        <v>13185.150000000001</v>
      </c>
    </row>
    <row r="7" spans="1:5" ht="23.25">
      <c r="A7" s="13" t="s">
        <v>7</v>
      </c>
      <c r="B7" s="9">
        <f>1286.95</f>
        <v>1286.95</v>
      </c>
      <c r="C7" s="9">
        <f>1286.95</f>
        <v>1286.95</v>
      </c>
      <c r="D7" s="14">
        <f>546.63+0.01</f>
        <v>546.64</v>
      </c>
      <c r="E7" s="14">
        <f>5301.96+D7</f>
        <v>5848.6</v>
      </c>
    </row>
    <row r="8" spans="1:5" ht="23.25">
      <c r="A8" s="13" t="s">
        <v>24</v>
      </c>
      <c r="B8" s="9">
        <f>SUM(B9:B10)</f>
        <v>595.91</v>
      </c>
      <c r="C8" s="9">
        <f>SUM(C9:C10)</f>
        <v>595.91</v>
      </c>
      <c r="D8" s="9">
        <f>SUM(D9:D10)</f>
        <v>546.38</v>
      </c>
      <c r="E8" s="9">
        <f>2631.92+D8</f>
        <v>3178.3</v>
      </c>
    </row>
    <row r="9" spans="1:5" ht="23.25">
      <c r="A9" s="9" t="s">
        <v>25</v>
      </c>
      <c r="B9" s="9">
        <f>595.91</f>
        <v>595.91</v>
      </c>
      <c r="C9" s="9">
        <f>595.91</f>
        <v>595.91</v>
      </c>
      <c r="D9" s="9">
        <v>546.38</v>
      </c>
      <c r="E9" s="9"/>
    </row>
    <row r="10" spans="1:5" ht="23.25">
      <c r="A10" s="9" t="s">
        <v>26</v>
      </c>
      <c r="B10" s="9">
        <v>0</v>
      </c>
      <c r="C10" s="9">
        <v>0</v>
      </c>
      <c r="D10" s="9">
        <v>0</v>
      </c>
      <c r="E10" s="9">
        <v>0</v>
      </c>
    </row>
    <row r="11" spans="1:5" ht="23.25">
      <c r="A11" s="13" t="s">
        <v>27</v>
      </c>
      <c r="B11" s="9">
        <f>SUM(B12:B14)</f>
        <v>2363.6000000000004</v>
      </c>
      <c r="C11" s="9">
        <f>SUM(C12:C14)</f>
        <v>2363.6000000000004</v>
      </c>
      <c r="D11" s="9">
        <f>SUM(D12:D14)-0.02</f>
        <v>1016.1999999999999</v>
      </c>
      <c r="E11" s="9">
        <f>9751.82+D11</f>
        <v>10768.02</v>
      </c>
    </row>
    <row r="12" spans="1:5" ht="23.25">
      <c r="A12" s="9" t="s">
        <v>25</v>
      </c>
      <c r="B12" s="9">
        <f>811.28</f>
        <v>811.28</v>
      </c>
      <c r="C12" s="9">
        <f>811.28</f>
        <v>811.28</v>
      </c>
      <c r="D12" s="9">
        <v>349.42</v>
      </c>
      <c r="E12" s="9"/>
    </row>
    <row r="13" spans="1:5" ht="23.25">
      <c r="A13" s="9" t="s">
        <v>28</v>
      </c>
      <c r="B13" s="9">
        <f>1365.77</f>
        <v>1365.77</v>
      </c>
      <c r="C13" s="9">
        <f>1365.77</f>
        <v>1365.77</v>
      </c>
      <c r="D13" s="9">
        <v>611.42</v>
      </c>
      <c r="E13" s="9"/>
    </row>
    <row r="14" spans="1:5" ht="23.25">
      <c r="A14" s="9" t="s">
        <v>29</v>
      </c>
      <c r="B14" s="9">
        <v>186.55</v>
      </c>
      <c r="C14" s="9">
        <v>186.55</v>
      </c>
      <c r="D14" s="9">
        <v>55.38</v>
      </c>
      <c r="E14" s="9">
        <v>0</v>
      </c>
    </row>
    <row r="15" spans="1:5" ht="23.25">
      <c r="A15" s="13" t="s">
        <v>30</v>
      </c>
      <c r="B15" s="9">
        <f>736.28</f>
        <v>736.28</v>
      </c>
      <c r="C15" s="9">
        <v>702.04</v>
      </c>
      <c r="D15" s="9">
        <f>599.32+0.16</f>
        <v>599.48</v>
      </c>
      <c r="E15" s="9">
        <f>2756.37+D15</f>
        <v>3355.85</v>
      </c>
    </row>
    <row r="16" spans="1:5" ht="23.25">
      <c r="A16" s="13" t="s">
        <v>11</v>
      </c>
      <c r="B16" s="9">
        <v>735.4</v>
      </c>
      <c r="C16" s="9">
        <v>735.4</v>
      </c>
      <c r="D16" s="9">
        <f>608.63-18.33</f>
        <v>590.3</v>
      </c>
      <c r="E16" s="9">
        <f>3148.09+D16</f>
        <v>3738.3900000000003</v>
      </c>
    </row>
    <row r="17" spans="1:5" ht="23.25">
      <c r="A17" s="13" t="s">
        <v>31</v>
      </c>
      <c r="B17" s="9">
        <f>SUM(B18:B20)</f>
        <v>3071.0199999999995</v>
      </c>
      <c r="C17" s="9">
        <f>SUM(C18:C20)</f>
        <v>3071.0199999999995</v>
      </c>
      <c r="D17" s="9">
        <f>SUM(D18:D20)-0.65</f>
        <v>2794.9999999999995</v>
      </c>
      <c r="E17" s="9">
        <f>14410.5+D17</f>
        <v>17205.5</v>
      </c>
    </row>
    <row r="18" spans="1:5" ht="23.25">
      <c r="A18" s="9" t="s">
        <v>25</v>
      </c>
      <c r="B18" s="9">
        <f>2154.08</f>
        <v>2154.08</v>
      </c>
      <c r="C18" s="9">
        <f>2154.08</f>
        <v>2154.08</v>
      </c>
      <c r="D18" s="9">
        <f>2142.97+0.71</f>
        <v>2143.68</v>
      </c>
      <c r="E18" s="9"/>
    </row>
    <row r="19" spans="1:5" ht="23.25">
      <c r="A19" s="9" t="s">
        <v>32</v>
      </c>
      <c r="B19" s="9">
        <f>574.43</f>
        <v>574.43</v>
      </c>
      <c r="C19" s="9">
        <f>574.43</f>
        <v>574.43</v>
      </c>
      <c r="D19" s="14">
        <v>451.18</v>
      </c>
      <c r="E19" s="9"/>
    </row>
    <row r="20" spans="1:5" ht="23.25">
      <c r="A20" s="9" t="s">
        <v>33</v>
      </c>
      <c r="B20" s="9">
        <f>342.51</f>
        <v>342.51</v>
      </c>
      <c r="C20" s="9">
        <f>342.51</f>
        <v>342.51</v>
      </c>
      <c r="D20" s="9">
        <v>200.79</v>
      </c>
      <c r="E20" s="15">
        <v>0</v>
      </c>
    </row>
    <row r="21" spans="1:5" ht="23.25">
      <c r="A21" s="13" t="s">
        <v>13</v>
      </c>
      <c r="B21" s="9">
        <f>605.84</f>
        <v>605.84</v>
      </c>
      <c r="C21" s="9">
        <f>605.84+137.92</f>
        <v>743.76</v>
      </c>
      <c r="D21" s="9">
        <f>633.25-0.01</f>
        <v>633.24</v>
      </c>
      <c r="E21" s="9">
        <f>3058.54+D21</f>
        <v>3691.7799999999997</v>
      </c>
    </row>
    <row r="22" spans="1:5" ht="23.25">
      <c r="A22" s="13" t="s">
        <v>34</v>
      </c>
      <c r="B22" s="9">
        <f>SUM(B23:B24)</f>
        <v>5267.86</v>
      </c>
      <c r="C22" s="9">
        <f>SUM(C23:C24)</f>
        <v>5256.29</v>
      </c>
      <c r="D22" s="9">
        <f>SUM(D23:D24)</f>
        <v>3922.0499999999997</v>
      </c>
      <c r="E22" s="9">
        <f>SUM(E23:E24)</f>
        <v>23340.649999999998</v>
      </c>
    </row>
    <row r="23" spans="1:5" ht="23.25">
      <c r="A23" s="9" t="s">
        <v>35</v>
      </c>
      <c r="B23" s="9">
        <f>4912.48</f>
        <v>4912.48</v>
      </c>
      <c r="C23" s="9">
        <v>4900.91</v>
      </c>
      <c r="D23" s="9">
        <f>3607.27-0.01</f>
        <v>3607.2599999999998</v>
      </c>
      <c r="E23" s="9">
        <f>17820.5+D23</f>
        <v>21427.76</v>
      </c>
    </row>
    <row r="24" spans="1:5" ht="23.25">
      <c r="A24" s="9" t="s">
        <v>15</v>
      </c>
      <c r="B24" s="9">
        <f>355.38</f>
        <v>355.38</v>
      </c>
      <c r="C24" s="9">
        <v>355.38</v>
      </c>
      <c r="D24" s="9">
        <f>314.74+0.05</f>
        <v>314.79</v>
      </c>
      <c r="E24" s="9">
        <f>1598.1+D24</f>
        <v>1912.8899999999999</v>
      </c>
    </row>
    <row r="25" spans="1:5" ht="23.25">
      <c r="A25" s="13" t="s">
        <v>17</v>
      </c>
      <c r="B25" s="9">
        <f>SUM(B3,B4,B5,B6,B7,B8,B11,B15,B16,B17,B21,B22)</f>
        <v>21729.640000000003</v>
      </c>
      <c r="C25" s="9">
        <f>SUM(C3,C4,C5,C6,C7,C8,C11,C15,C16,C17,C21,C22)</f>
        <v>21821.75</v>
      </c>
      <c r="D25" s="9">
        <f>SUM(D3,D4,D5,D6,D7,D8,D11,D15,D16,D17,D21,D22)</f>
        <v>14850.56</v>
      </c>
      <c r="E25" s="9">
        <f>SUM(E3,E4,E5,E6,E7,E8,E11,E15,E16,E17,E21,E22)</f>
        <v>102754.94</v>
      </c>
    </row>
    <row r="26" ht="22.5" customHeight="1"/>
  </sheetData>
  <sheetProtection/>
  <mergeCells count="1">
    <mergeCell ref="A1:C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Larisa</cp:lastModifiedBy>
  <cp:lastPrinted>2018-02-08T12:10:38Z</cp:lastPrinted>
  <dcterms:modified xsi:type="dcterms:W3CDTF">2018-02-08T12:27:03Z</dcterms:modified>
  <cp:category/>
  <cp:version/>
  <cp:contentType/>
  <cp:contentStatus/>
</cp:coreProperties>
</file>